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2C9401C3-387D-4427-800F-CA119EF8FF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5" i="1" l="1"/>
  <c r="P29" i="1"/>
  <c r="O29" i="1"/>
  <c r="O57" i="1"/>
  <c r="M57" i="1"/>
  <c r="P54" i="1"/>
  <c r="AD9" i="1" l="1"/>
  <c r="P59" i="1" l="1"/>
  <c r="P58" i="1" s="1"/>
  <c r="M5" i="1" l="1"/>
  <c r="R56" i="1"/>
  <c r="R55" i="1" s="1"/>
  <c r="Q56" i="1"/>
  <c r="Q55" i="1" s="1"/>
  <c r="AD54" i="1" s="1"/>
  <c r="T65" i="1"/>
  <c r="T64" i="1" s="1"/>
  <c r="Q59" i="1"/>
  <c r="Q58" i="1" s="1"/>
  <c r="U47" i="1" l="1"/>
  <c r="U46" i="1" s="1"/>
  <c r="T47" i="1"/>
  <c r="T46" i="1" s="1"/>
  <c r="U50" i="1"/>
  <c r="U49" i="1" s="1"/>
  <c r="T50" i="1"/>
  <c r="T49" i="1" s="1"/>
  <c r="R27" i="1"/>
  <c r="R26" i="1" s="1"/>
  <c r="R5" i="1" s="1"/>
  <c r="Q27" i="1"/>
  <c r="Q26" i="1" s="1"/>
  <c r="U42" i="1"/>
  <c r="U41" i="1" s="1"/>
  <c r="T42" i="1"/>
  <c r="R31" i="1"/>
  <c r="R30" i="1" s="1"/>
  <c r="Q31" i="1"/>
  <c r="Q30" i="1" s="1"/>
  <c r="L60" i="1"/>
  <c r="L5" i="1" s="1"/>
  <c r="O5" i="1"/>
  <c r="N5" i="1"/>
  <c r="P62" i="1"/>
  <c r="P61" i="1" s="1"/>
  <c r="Q53" i="1"/>
  <c r="Q52" i="1" s="1"/>
  <c r="P53" i="1"/>
  <c r="Q5" i="1" l="1"/>
  <c r="AD63" i="1"/>
  <c r="F5" i="1"/>
  <c r="E5" i="1"/>
  <c r="AD60" i="1" l="1"/>
  <c r="AC59" i="1" l="1"/>
  <c r="AD57" i="1" s="1"/>
  <c r="AC50" i="1"/>
  <c r="Y47" i="1"/>
  <c r="Y5" i="1" s="1"/>
  <c r="Z47" i="1"/>
  <c r="Z5" i="1" s="1"/>
  <c r="AA47" i="1"/>
  <c r="AA5" i="1" s="1"/>
  <c r="X27" i="1"/>
  <c r="X5" i="1" s="1"/>
  <c r="W27" i="1"/>
  <c r="AD24" i="1" s="1"/>
  <c r="AB53" i="1"/>
  <c r="AB5" i="1" s="1"/>
  <c r="S31" i="1"/>
  <c r="V42" i="1"/>
  <c r="U8" i="1"/>
  <c r="U5" i="1" s="1"/>
  <c r="V8" i="1"/>
  <c r="T8" i="1"/>
  <c r="I5" i="1"/>
  <c r="J5" i="1"/>
  <c r="K5" i="1"/>
  <c r="D5" i="1"/>
  <c r="V5" i="1" l="1"/>
  <c r="S5" i="1"/>
  <c r="AD28" i="1"/>
  <c r="W5" i="1"/>
  <c r="AC5" i="1"/>
  <c r="AD48" i="1"/>
  <c r="AD6" i="1"/>
  <c r="AD43" i="1"/>
  <c r="AD35" i="1" l="1"/>
  <c r="AD32" i="1"/>
  <c r="AD18" i="1"/>
  <c r="AD12" i="1" l="1"/>
  <c r="G23" i="1"/>
  <c r="AD20" i="1" s="1"/>
  <c r="H16" i="1"/>
  <c r="H5" i="1" s="1"/>
  <c r="AD17" i="1" l="1"/>
  <c r="AD11" i="1"/>
  <c r="G16" i="1" l="1"/>
  <c r="G5" i="1" l="1"/>
  <c r="AD14" i="1"/>
  <c r="P52" i="1"/>
  <c r="P5" i="1" s="1"/>
  <c r="T41" i="1"/>
  <c r="AD38" i="1" s="1"/>
  <c r="T5" i="1"/>
  <c r="AD51" i="1" l="1"/>
  <c r="AD5" i="1" s="1"/>
</calcChain>
</file>

<file path=xl/sharedStrings.xml><?xml version="1.0" encoding="utf-8"?>
<sst xmlns="http://schemas.openxmlformats.org/spreadsheetml/2006/main" count="85" uniqueCount="65">
  <si>
    <t>Строительство и реконструкция объектов водного хозяйства</t>
  </si>
  <si>
    <t>Этапы</t>
  </si>
  <si>
    <t>ВСЕГО</t>
  </si>
  <si>
    <t xml:space="preserve">Разработка проектной
документа- ции на рекон-
струкцию ливневого коллектора
</t>
  </si>
  <si>
    <t>Реконструк-ция ливневого коллектора</t>
  </si>
  <si>
    <t>Ливневой коллектор по ул.Фабричной, 33к</t>
  </si>
  <si>
    <t>Разработка проектной документации на реконструк-цию ливнево-го коллектора</t>
  </si>
  <si>
    <t>Реконструк-ция камеры гашения на выпуске ливневого коллектора</t>
  </si>
  <si>
    <t>Промливневой коллектор Северо-Западной группы предприятий по ул.Кулагина, 34</t>
  </si>
  <si>
    <t>Очистные сооружения по пр кту Социалистическому</t>
  </si>
  <si>
    <t>Получение решения о предоставле-нии водного объекта - реки Барнаулка в пользование для сброса сточных ливневых вод</t>
  </si>
  <si>
    <t>Расчет НДС загрязняющих веществ и микроорга-низмов, посту- пающих со сточными ливневыми водами</t>
  </si>
  <si>
    <t>Разработка проектной документа-ции на реконструк-цию гидро-технического сооружения</t>
  </si>
  <si>
    <t>Продление берегоукрепления р.Обь в микрорайоне Затон г.Барнаула, Алтайского края</t>
  </si>
  <si>
    <t xml:space="preserve">Разработка, оформление проекта планировки и корректировки проекта межевания территории </t>
  </si>
  <si>
    <t>Пересчет сметной стоимости в текущий уровень цен и корректировка раздела экономичес-кой эффектив-ности мероп-риятий</t>
  </si>
  <si>
    <t xml:space="preserve">Подпорная стенка по ул.Поселковой, 67, 69,
ул.Парковой, 17
</t>
  </si>
  <si>
    <t>Разработка проекта меже-вания для строительства подпорной стенки по ул.Парковой, 17</t>
  </si>
  <si>
    <t>Разработка проектной документации на строитель-ство подпор-ной стенки</t>
  </si>
  <si>
    <t>Строительство подпорной стенки</t>
  </si>
  <si>
    <t>Очистные сооружения по ул.Понтонный Мост, 90/1</t>
  </si>
  <si>
    <t>Разработка проекта НДС загрязняющих веществ и микроорганиз-мов, поступа-ющих со сточ-ными ливне-выми водами</t>
  </si>
  <si>
    <t>Корректиров-ка проектной документации</t>
  </si>
  <si>
    <t>Строительство очистных сооружений</t>
  </si>
  <si>
    <t>Строительство сети ливневой канализации</t>
  </si>
  <si>
    <t>Расчет НДС загрязняющих веществ и микроорга-низмов, поступающих со сточными ливневыми водами</t>
  </si>
  <si>
    <t>Сети ливневой канализации по ул.Гоголя, Пушкина, Ползунова</t>
  </si>
  <si>
    <t>Получение решения о предоставле-нии водного объекта - реки Обь в пользование для сброса сточных ливневых вод</t>
  </si>
  <si>
    <t>Расчет НДС загрязняю-щих веществ и микроорга-низмов, поступающих со сточными ливневыми водами</t>
  </si>
  <si>
    <t>Строительство очистных сооружений  поверхност-  ного стока</t>
  </si>
  <si>
    <t>Сети ливневой канализации по ул.Льва Толстого, Мало-Тобольской</t>
  </si>
  <si>
    <t>Расчет НДС загрязняющих веществ и микроорга-низмов, посту-пающих со сточными ливневыми водами</t>
  </si>
  <si>
    <t>Строительство очистных сооружений поверхност-ного стока</t>
  </si>
  <si>
    <t>Очистные сооружения по ул.Краснояр-ской, 328</t>
  </si>
  <si>
    <t>Расчет норма-тивов допус-тимых сбросов (далее – НДС) загрязняющих веществ и микроорганиз-мов, поступа-ющих со сточ-ными ливне-выми водами</t>
  </si>
  <si>
    <t>Разработка проектной документации на строи-тельство очистных сооружений</t>
  </si>
  <si>
    <t>Очистные сооружения в 50 м ниже моста по ул.Челюскинцев</t>
  </si>
  <si>
    <t>Получение решения о предостав-лении водного объекта - реки Барнаулка в пользование для сброса сточных ливневых вод</t>
  </si>
  <si>
    <t xml:space="preserve">Расчет НДС загрязняющих веществ и микроорганиз-мов, поступа-ющих со сточ-ными ливне-выми водами </t>
  </si>
  <si>
    <t>Разработка проектной документации на строитель-ство очистных сооружений</t>
  </si>
  <si>
    <t xml:space="preserve">Разработка проектной
документа- ции на строительство сети ливневой канализации
</t>
  </si>
  <si>
    <t>Сеть ливневой канализации от ул. Песчаная до ул.Партизанской, от ул.Челюскинцев до ул.Ядринцева</t>
  </si>
  <si>
    <t>Ливневой коллектор по пер.Малому Прудскому, 52кс</t>
  </si>
  <si>
    <t>Разработка проектной документации на строитель-ство очистных  сооружений</t>
  </si>
  <si>
    <t>Берегоукрепление</t>
  </si>
  <si>
    <t>Берегоукрепление р.Барнаулка в п.Борзовая Заимка Центрального района г.Барнаула</t>
  </si>
  <si>
    <t>Кадастровые работы</t>
  </si>
  <si>
    <t>Реконструкция гидро- технического сооружения</t>
  </si>
  <si>
    <t>Реконструк-ция промливневого коллек-тора</t>
  </si>
  <si>
    <t>Корректировка проектно-сметной документации на строительство очистных сооружений</t>
  </si>
  <si>
    <t>Очистные сооружения поверхностных стоков по пр-кту Красноармейскому,9в и сети ливневой канализации по улицам Гоголя, Пушкина, Ползунова, пр-кту Красноармейскому</t>
  </si>
  <si>
    <t xml:space="preserve">Очистные сооружения поверхностных стоков с берегоукреплением по ул.Фабричной,33к </t>
  </si>
  <si>
    <t xml:space="preserve">Строительство очистных сооружений </t>
  </si>
  <si>
    <t>Осуществление строительного контроля</t>
  </si>
  <si>
    <t>Устройство системы водоотведения</t>
  </si>
  <si>
    <t>Устройство системы водоотведения на территории п.Плодопитомник г.Барнаула</t>
  </si>
  <si>
    <t>Гидротехническое сооружение (дамба) на р.Ляпиха с.Гоньба, пер.Ручейный, 1д</t>
  </si>
  <si>
    <t>Строительство коллектора ливневой канализации вдоль Павловского тракта, от ул.Солнечная Поляна до ул.Попова</t>
  </si>
  <si>
    <t>Строительство ливневого коллектора</t>
  </si>
  <si>
    <t>Ливневой коллектор (пр кт Космонавтов, 8/2) на выпуске по ул.Краснояр-ской, 328</t>
  </si>
  <si>
    <t>Строительство станций понижения грунтовых вод по ул.Кутузова, 40а</t>
  </si>
  <si>
    <t>Разработка проектной документации на строитель-ство станции понижения грунтовых вод</t>
  </si>
  <si>
    <t>Строительство станций понижения грунтовых вод</t>
  </si>
  <si>
    <t xml:space="preserve">Приложение 5
к муниципальной программе «Благоустройство, экологическая безопасность и природопользование города Барнаула на 2015-2040 годы»
</t>
  </si>
  <si>
    <t>План строительства и реконструкции объектов водного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</si>
</sst>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0" xfId="0" applyNumberFormat="1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E65"/>
  <sheetViews>
    <sheetView tabSelected="1" zoomScale="70" zoomScaleNormal="70" workbookViewId="0">
      <pane xSplit="2" ySplit="5" topLeftCell="C53" activePane="bottomRight" state="frozen"/>
      <selection pane="topRight" activeCell="B1" sqref="B1"/>
      <selection pane="bottomLeft" activeCell="A4" sqref="A4"/>
      <selection pane="bottomRight" activeCell="A54" sqref="A54:A59"/>
    </sheetView>
  </sheetViews>
  <sheetFormatPr defaultRowHeight="15" x14ac:dyDescent="0.25"/>
  <cols>
    <col min="1" max="1" width="6.28515625" style="2" customWidth="1"/>
    <col min="2" max="2" width="21.5703125" style="3" customWidth="1"/>
    <col min="3" max="3" width="23.28515625" style="4" customWidth="1"/>
    <col min="4" max="5" width="9.140625" style="4"/>
    <col min="6" max="8" width="9.140625" style="5"/>
    <col min="9" max="9" width="11.5703125" style="5" customWidth="1"/>
    <col min="10" max="10" width="12.140625" style="5" customWidth="1"/>
    <col min="11" max="11" width="12.42578125" style="5" customWidth="1"/>
    <col min="12" max="12" width="11.140625" style="5" customWidth="1"/>
    <col min="13" max="13" width="11" style="5" customWidth="1"/>
    <col min="14" max="15" width="11.42578125" style="5" customWidth="1"/>
    <col min="16" max="16" width="11" style="5" customWidth="1"/>
    <col min="17" max="17" width="12.5703125" style="5" customWidth="1"/>
    <col min="18" max="18" width="12.85546875" style="5" customWidth="1"/>
    <col min="19" max="19" width="12.140625" style="5" customWidth="1"/>
    <col min="20" max="20" width="12.28515625" style="5" customWidth="1"/>
    <col min="21" max="21" width="11" style="5" customWidth="1"/>
    <col min="22" max="22" width="12" style="5" customWidth="1"/>
    <col min="23" max="23" width="11.5703125" style="5" customWidth="1"/>
    <col min="24" max="24" width="12" style="5" customWidth="1"/>
    <col min="25" max="25" width="11" style="5" customWidth="1"/>
    <col min="26" max="26" width="12" style="5" customWidth="1"/>
    <col min="27" max="27" width="12.140625" style="5" customWidth="1"/>
    <col min="28" max="28" width="11.140625" style="5" customWidth="1"/>
    <col min="29" max="29" width="13.28515625" style="5" customWidth="1"/>
    <col min="30" max="30" width="26.28515625" style="4" customWidth="1"/>
    <col min="31" max="31" width="18.28515625" style="5" customWidth="1"/>
    <col min="32" max="16384" width="9.140625" style="5"/>
  </cols>
  <sheetData>
    <row r="2" spans="1:30" ht="187.5" x14ac:dyDescent="0.25">
      <c r="L2" s="6"/>
      <c r="AD2" s="7" t="s">
        <v>63</v>
      </c>
    </row>
    <row r="3" spans="1:30" ht="26.25" x14ac:dyDescent="0.4">
      <c r="I3" s="8"/>
      <c r="J3" s="8"/>
      <c r="K3" s="8"/>
      <c r="L3" s="9" t="s">
        <v>64</v>
      </c>
      <c r="M3" s="8"/>
      <c r="N3" s="8"/>
      <c r="O3" s="8"/>
      <c r="P3" s="8"/>
    </row>
    <row r="4" spans="1:30" x14ac:dyDescent="0.25">
      <c r="A4" s="10"/>
      <c r="B4" s="11"/>
      <c r="C4" s="12"/>
      <c r="D4" s="12">
        <v>2015</v>
      </c>
      <c r="E4" s="12">
        <v>2016</v>
      </c>
      <c r="F4" s="13">
        <v>2017</v>
      </c>
      <c r="G4" s="13">
        <v>2018</v>
      </c>
      <c r="H4" s="13">
        <v>2019</v>
      </c>
      <c r="I4" s="13">
        <v>2020</v>
      </c>
      <c r="J4" s="13">
        <v>2021</v>
      </c>
      <c r="K4" s="13">
        <v>2022</v>
      </c>
      <c r="L4" s="13">
        <v>2023</v>
      </c>
      <c r="M4" s="13">
        <v>2024</v>
      </c>
      <c r="N4" s="13">
        <v>2025</v>
      </c>
      <c r="O4" s="13">
        <v>2026</v>
      </c>
      <c r="P4" s="13">
        <v>2027</v>
      </c>
      <c r="Q4" s="13">
        <v>2028</v>
      </c>
      <c r="R4" s="13">
        <v>2029</v>
      </c>
      <c r="S4" s="13">
        <v>2030</v>
      </c>
      <c r="T4" s="13">
        <v>2031</v>
      </c>
      <c r="U4" s="13">
        <v>2032</v>
      </c>
      <c r="V4" s="13">
        <v>2033</v>
      </c>
      <c r="W4" s="13">
        <v>2034</v>
      </c>
      <c r="X4" s="13">
        <v>2035</v>
      </c>
      <c r="Y4" s="13">
        <v>2036</v>
      </c>
      <c r="Z4" s="13">
        <v>2037</v>
      </c>
      <c r="AA4" s="13">
        <v>2038</v>
      </c>
      <c r="AB4" s="13">
        <v>2039</v>
      </c>
      <c r="AC4" s="13">
        <v>2040</v>
      </c>
      <c r="AD4" s="12" t="s">
        <v>2</v>
      </c>
    </row>
    <row r="5" spans="1:30" ht="66" customHeight="1" x14ac:dyDescent="0.25">
      <c r="A5" s="10"/>
      <c r="B5" s="11" t="s">
        <v>0</v>
      </c>
      <c r="C5" s="12" t="s">
        <v>1</v>
      </c>
      <c r="D5" s="1">
        <f t="shared" ref="D5:K5" si="0">SUM(D6:D59)</f>
        <v>8049.9999999999991</v>
      </c>
      <c r="E5" s="1">
        <f>SUM(E6:E59)</f>
        <v>2000</v>
      </c>
      <c r="F5" s="1">
        <f>SUM(F6:F59)</f>
        <v>3085</v>
      </c>
      <c r="G5" s="1">
        <f t="shared" si="0"/>
        <v>6125.1</v>
      </c>
      <c r="H5" s="1">
        <f t="shared" si="0"/>
        <v>12932.4</v>
      </c>
      <c r="I5" s="1">
        <f t="shared" si="0"/>
        <v>114.8</v>
      </c>
      <c r="J5" s="1">
        <f t="shared" si="0"/>
        <v>3031.6</v>
      </c>
      <c r="K5" s="1">
        <f t="shared" si="0"/>
        <v>0</v>
      </c>
      <c r="L5" s="1">
        <f>SUM(L6:L65)</f>
        <v>11500</v>
      </c>
      <c r="M5" s="1">
        <f>SUM(M6:M65)</f>
        <v>10000</v>
      </c>
      <c r="N5" s="1">
        <f t="shared" ref="N5:AC5" si="1">SUM(N6:N65)</f>
        <v>12000</v>
      </c>
      <c r="O5" s="1">
        <f t="shared" si="1"/>
        <v>12000</v>
      </c>
      <c r="P5" s="1">
        <f>SUM(P6:P65)</f>
        <v>566066.1</v>
      </c>
      <c r="Q5" s="1">
        <f>SUM(Q6:Q65)</f>
        <v>1458888.4</v>
      </c>
      <c r="R5" s="1">
        <f>SUM(R6:R65)</f>
        <v>1193673.3999999999</v>
      </c>
      <c r="S5" s="1">
        <f>SUM(S6:S65)</f>
        <v>47360.5</v>
      </c>
      <c r="T5" s="1">
        <f t="shared" si="1"/>
        <v>1011799.2000000001</v>
      </c>
      <c r="U5" s="1">
        <f t="shared" si="1"/>
        <v>817113.59999999986</v>
      </c>
      <c r="V5" s="1">
        <f t="shared" si="1"/>
        <v>0</v>
      </c>
      <c r="W5" s="1">
        <f t="shared" si="1"/>
        <v>0</v>
      </c>
      <c r="X5" s="1">
        <f t="shared" si="1"/>
        <v>0</v>
      </c>
      <c r="Y5" s="1">
        <f t="shared" si="1"/>
        <v>0</v>
      </c>
      <c r="Z5" s="1">
        <f t="shared" si="1"/>
        <v>0</v>
      </c>
      <c r="AA5" s="1">
        <f t="shared" si="1"/>
        <v>0</v>
      </c>
      <c r="AB5" s="1">
        <f t="shared" si="1"/>
        <v>0</v>
      </c>
      <c r="AC5" s="1">
        <f t="shared" si="1"/>
        <v>0</v>
      </c>
      <c r="AD5" s="1">
        <f>SUM(AD6:AD65)</f>
        <v>5175740.0999999996</v>
      </c>
    </row>
    <row r="6" spans="1:30" ht="91.5" customHeight="1" x14ac:dyDescent="0.25">
      <c r="A6" s="33">
        <v>1</v>
      </c>
      <c r="B6" s="57" t="s">
        <v>59</v>
      </c>
      <c r="C6" s="15" t="s">
        <v>3</v>
      </c>
      <c r="D6" s="16">
        <v>600</v>
      </c>
      <c r="E6" s="16">
        <v>0</v>
      </c>
      <c r="F6" s="16">
        <v>0</v>
      </c>
      <c r="G6" s="16">
        <v>0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0</v>
      </c>
      <c r="AB6" s="16">
        <v>0</v>
      </c>
      <c r="AC6" s="16">
        <v>0</v>
      </c>
      <c r="AD6" s="49">
        <f>SUM(D6:AC8)</f>
        <v>2602</v>
      </c>
    </row>
    <row r="7" spans="1:30" ht="30" x14ac:dyDescent="0.25">
      <c r="A7" s="34"/>
      <c r="B7" s="58"/>
      <c r="C7" s="15" t="s">
        <v>4</v>
      </c>
      <c r="D7" s="16">
        <v>2002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6">
        <v>0</v>
      </c>
      <c r="AC7" s="16">
        <v>0</v>
      </c>
      <c r="AD7" s="50"/>
    </row>
    <row r="8" spans="1:30" ht="44.25" customHeight="1" x14ac:dyDescent="0.25">
      <c r="A8" s="41"/>
      <c r="B8" s="59"/>
      <c r="C8" s="16" t="s">
        <v>53</v>
      </c>
      <c r="D8" s="16"/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f>T7*2.14/100</f>
        <v>0</v>
      </c>
      <c r="U8" s="16">
        <f t="shared" ref="U8:V8" si="2">U7*2.14/100</f>
        <v>0</v>
      </c>
      <c r="V8" s="16">
        <f t="shared" si="2"/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6">
        <v>0</v>
      </c>
      <c r="AC8" s="16">
        <v>0</v>
      </c>
      <c r="AD8" s="51"/>
    </row>
    <row r="9" spans="1:30" ht="72.75" customHeight="1" x14ac:dyDescent="0.25">
      <c r="A9" s="42">
        <v>2</v>
      </c>
      <c r="B9" s="52" t="s">
        <v>5</v>
      </c>
      <c r="C9" s="18" t="s">
        <v>6</v>
      </c>
      <c r="D9" s="19">
        <v>300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30">
        <f>SUM(D9:AC10)</f>
        <v>2244.4</v>
      </c>
    </row>
    <row r="10" spans="1:30" ht="52.5" customHeight="1" x14ac:dyDescent="0.25">
      <c r="A10" s="43"/>
      <c r="B10" s="56"/>
      <c r="C10" s="18" t="s">
        <v>7</v>
      </c>
      <c r="D10" s="19">
        <v>1944.4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32"/>
    </row>
    <row r="11" spans="1:30" ht="79.5" customHeight="1" x14ac:dyDescent="0.25">
      <c r="A11" s="17">
        <v>3</v>
      </c>
      <c r="B11" s="20" t="s">
        <v>8</v>
      </c>
      <c r="C11" s="18" t="s">
        <v>48</v>
      </c>
      <c r="D11" s="19">
        <v>1703.6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f>SUM(D11:AC11)</f>
        <v>1703.6</v>
      </c>
    </row>
    <row r="12" spans="1:30" ht="99.75" customHeight="1" x14ac:dyDescent="0.25">
      <c r="A12" s="42">
        <v>4</v>
      </c>
      <c r="B12" s="52" t="s">
        <v>9</v>
      </c>
      <c r="C12" s="18" t="s">
        <v>10</v>
      </c>
      <c r="D12" s="19">
        <v>95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30">
        <f>SUM(D12:AC13)</f>
        <v>191.9</v>
      </c>
    </row>
    <row r="13" spans="1:30" ht="96.75" customHeight="1" x14ac:dyDescent="0.25">
      <c r="A13" s="43"/>
      <c r="B13" s="56"/>
      <c r="C13" s="18" t="s">
        <v>11</v>
      </c>
      <c r="D13" s="19">
        <v>96.9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32"/>
    </row>
    <row r="14" spans="1:30" ht="96.75" customHeight="1" x14ac:dyDescent="0.25">
      <c r="A14" s="33">
        <v>5</v>
      </c>
      <c r="B14" s="52" t="s">
        <v>56</v>
      </c>
      <c r="C14" s="18" t="s">
        <v>46</v>
      </c>
      <c r="D14" s="19">
        <v>0</v>
      </c>
      <c r="E14" s="19">
        <v>0</v>
      </c>
      <c r="F14" s="19">
        <v>0</v>
      </c>
      <c r="G14" s="19">
        <v>0</v>
      </c>
      <c r="H14" s="19">
        <v>102.6</v>
      </c>
      <c r="I14" s="19">
        <v>0</v>
      </c>
      <c r="J14" s="19">
        <v>191.1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30">
        <f>SUM(D14:AC16)</f>
        <v>18721.5</v>
      </c>
    </row>
    <row r="15" spans="1:30" ht="109.5" customHeight="1" x14ac:dyDescent="0.25">
      <c r="A15" s="34"/>
      <c r="B15" s="53"/>
      <c r="C15" s="18" t="s">
        <v>12</v>
      </c>
      <c r="D15" s="19">
        <v>0</v>
      </c>
      <c r="E15" s="19">
        <v>800.1</v>
      </c>
      <c r="F15" s="19">
        <v>0</v>
      </c>
      <c r="G15" s="19">
        <v>0</v>
      </c>
      <c r="H15" s="19">
        <v>0</v>
      </c>
      <c r="I15" s="19">
        <v>107.6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44"/>
    </row>
    <row r="16" spans="1:30" ht="55.5" customHeight="1" x14ac:dyDescent="0.25">
      <c r="A16" s="35"/>
      <c r="B16" s="54"/>
      <c r="C16" s="18" t="s">
        <v>47</v>
      </c>
      <c r="D16" s="19">
        <v>0</v>
      </c>
      <c r="E16" s="19">
        <v>0</v>
      </c>
      <c r="F16" s="19">
        <v>0</v>
      </c>
      <c r="G16" s="19">
        <f>4690.3</f>
        <v>4690.3</v>
      </c>
      <c r="H16" s="19">
        <f>361.8+12554.2-86.2</f>
        <v>12829.8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48"/>
    </row>
    <row r="17" spans="1:30" ht="93.75" customHeight="1" x14ac:dyDescent="0.25">
      <c r="A17" s="17">
        <v>6</v>
      </c>
      <c r="B17" s="20" t="s">
        <v>13</v>
      </c>
      <c r="C17" s="18" t="s">
        <v>14</v>
      </c>
      <c r="D17" s="19">
        <v>0</v>
      </c>
      <c r="E17" s="19">
        <v>26.9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f>SUM(D17:AC17)</f>
        <v>26.9</v>
      </c>
    </row>
    <row r="18" spans="1:30" ht="101.25" customHeight="1" x14ac:dyDescent="0.25">
      <c r="A18" s="33">
        <v>7</v>
      </c>
      <c r="B18" s="52" t="s">
        <v>45</v>
      </c>
      <c r="C18" s="18" t="s">
        <v>15</v>
      </c>
      <c r="D18" s="19">
        <v>125.9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30">
        <f>SUM(D18:AC19)</f>
        <v>125.9</v>
      </c>
    </row>
    <row r="19" spans="1:30" ht="27.75" customHeight="1" x14ac:dyDescent="0.25">
      <c r="A19" s="41"/>
      <c r="B19" s="56"/>
      <c r="C19" s="18" t="s">
        <v>44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32"/>
    </row>
    <row r="20" spans="1:30" ht="27.75" customHeight="1" x14ac:dyDescent="0.25">
      <c r="A20" s="33">
        <v>8</v>
      </c>
      <c r="B20" s="52" t="s">
        <v>16</v>
      </c>
      <c r="C20" s="18" t="s">
        <v>46</v>
      </c>
      <c r="D20" s="19">
        <v>0</v>
      </c>
      <c r="E20" s="19">
        <v>0</v>
      </c>
      <c r="F20" s="19">
        <v>0</v>
      </c>
      <c r="G20" s="19">
        <v>25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30">
        <f>SUM(D20:AC23)</f>
        <v>5701.2</v>
      </c>
    </row>
    <row r="21" spans="1:30" ht="75" x14ac:dyDescent="0.25">
      <c r="A21" s="34"/>
      <c r="B21" s="53"/>
      <c r="C21" s="18" t="s">
        <v>17</v>
      </c>
      <c r="D21" s="19">
        <v>8.4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44"/>
    </row>
    <row r="22" spans="1:30" ht="60" x14ac:dyDescent="0.25">
      <c r="A22" s="34"/>
      <c r="B22" s="53"/>
      <c r="C22" s="18" t="s">
        <v>18</v>
      </c>
      <c r="D22" s="19">
        <v>0</v>
      </c>
      <c r="E22" s="19">
        <v>1173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44"/>
    </row>
    <row r="23" spans="1:30" ht="30" x14ac:dyDescent="0.25">
      <c r="A23" s="35"/>
      <c r="B23" s="54"/>
      <c r="C23" s="18" t="s">
        <v>19</v>
      </c>
      <c r="D23" s="19">
        <v>0</v>
      </c>
      <c r="E23" s="19">
        <v>0</v>
      </c>
      <c r="F23" s="19">
        <v>3085</v>
      </c>
      <c r="G23" s="19">
        <f>1434.8-25</f>
        <v>1409.8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48"/>
    </row>
    <row r="24" spans="1:30" ht="109.5" customHeight="1" x14ac:dyDescent="0.25">
      <c r="A24" s="36">
        <v>9</v>
      </c>
      <c r="B24" s="52" t="s">
        <v>20</v>
      </c>
      <c r="C24" s="18" t="s">
        <v>21</v>
      </c>
      <c r="D24" s="19">
        <v>198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30">
        <f>SUM(D24:AC27)</f>
        <v>238038.9</v>
      </c>
    </row>
    <row r="25" spans="1:30" ht="47.25" customHeight="1" x14ac:dyDescent="0.25">
      <c r="A25" s="37"/>
      <c r="B25" s="55"/>
      <c r="C25" s="18" t="s">
        <v>22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f>5265+1901.6-198</f>
        <v>6968.6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31"/>
    </row>
    <row r="26" spans="1:30" ht="47.25" customHeight="1" x14ac:dyDescent="0.25">
      <c r="A26" s="37"/>
      <c r="B26" s="55"/>
      <c r="C26" s="18" t="s">
        <v>23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f>115767.6-Q27</f>
        <v>113342.07949872724</v>
      </c>
      <c r="R26" s="19">
        <f>115104.7-R27</f>
        <v>112693.06833757587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31"/>
    </row>
    <row r="27" spans="1:30" ht="30" x14ac:dyDescent="0.25">
      <c r="A27" s="38"/>
      <c r="B27" s="56"/>
      <c r="C27" s="19" t="s">
        <v>53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f>115767.6*2.14/102.14</f>
        <v>2425.5205012727629</v>
      </c>
      <c r="R27" s="19">
        <f>115104.7*2.14/102.14</f>
        <v>2411.631662424124</v>
      </c>
      <c r="S27" s="19">
        <v>0</v>
      </c>
      <c r="T27" s="19">
        <v>0</v>
      </c>
      <c r="U27" s="19">
        <v>0</v>
      </c>
      <c r="V27" s="19">
        <v>0</v>
      </c>
      <c r="W27" s="19">
        <f>W26*2.14/100</f>
        <v>0</v>
      </c>
      <c r="X27" s="19">
        <f>X26*2.14/100</f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32"/>
    </row>
    <row r="28" spans="1:30" ht="90" x14ac:dyDescent="0.25">
      <c r="A28" s="36">
        <v>10</v>
      </c>
      <c r="B28" s="52" t="s">
        <v>51</v>
      </c>
      <c r="C28" s="18" t="s">
        <v>25</v>
      </c>
      <c r="D28" s="19">
        <v>118.1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30">
        <f>SUM(D28:AC31)</f>
        <v>1101061.7</v>
      </c>
    </row>
    <row r="29" spans="1:30" ht="85.5" customHeight="1" x14ac:dyDescent="0.25">
      <c r="A29" s="37"/>
      <c r="B29" s="55"/>
      <c r="C29" s="18" t="s">
        <v>39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6000</v>
      </c>
      <c r="O29" s="19">
        <f>5511.7+2036.5</f>
        <v>7548.2</v>
      </c>
      <c r="P29" s="19">
        <f>35426-N29-O29</f>
        <v>21877.8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31"/>
    </row>
    <row r="30" spans="1:30" ht="30" x14ac:dyDescent="0.25">
      <c r="A30" s="37"/>
      <c r="B30" s="55"/>
      <c r="C30" s="18" t="s">
        <v>52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f>534288.3-Q31</f>
        <v>523094.08654787549</v>
      </c>
      <c r="R30" s="19">
        <f>531229.3-R31</f>
        <v>520099.17759937345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31"/>
    </row>
    <row r="31" spans="1:30" ht="30" x14ac:dyDescent="0.25">
      <c r="A31" s="38"/>
      <c r="B31" s="56"/>
      <c r="C31" s="19" t="s">
        <v>53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f>534288.3*2.14/102.14</f>
        <v>11194.213452124535</v>
      </c>
      <c r="R31" s="19">
        <f>531229.3*2.14/102.14</f>
        <v>11130.122400626593</v>
      </c>
      <c r="S31" s="19">
        <f t="shared" ref="S31" si="3">S30*2.14/100</f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32"/>
    </row>
    <row r="32" spans="1:30" ht="90" x14ac:dyDescent="0.25">
      <c r="A32" s="33">
        <v>11</v>
      </c>
      <c r="B32" s="52" t="s">
        <v>26</v>
      </c>
      <c r="C32" s="18" t="s">
        <v>27</v>
      </c>
      <c r="D32" s="19">
        <v>95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30">
        <f>SUM(D32:AC34)</f>
        <v>221.7</v>
      </c>
    </row>
    <row r="33" spans="1:30" ht="90" x14ac:dyDescent="0.25">
      <c r="A33" s="40"/>
      <c r="B33" s="55"/>
      <c r="C33" s="18" t="s">
        <v>28</v>
      </c>
      <c r="D33" s="19">
        <v>126.7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31"/>
    </row>
    <row r="34" spans="1:30" ht="45" x14ac:dyDescent="0.25">
      <c r="A34" s="41"/>
      <c r="B34" s="56"/>
      <c r="C34" s="18" t="s">
        <v>29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/>
      <c r="AD34" s="32"/>
    </row>
    <row r="35" spans="1:30" ht="90" x14ac:dyDescent="0.25">
      <c r="A35" s="33">
        <v>12</v>
      </c>
      <c r="B35" s="52" t="s">
        <v>30</v>
      </c>
      <c r="C35" s="18" t="s">
        <v>10</v>
      </c>
      <c r="D35" s="19">
        <v>95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30">
        <f>SUM(D35:AC37)</f>
        <v>212</v>
      </c>
    </row>
    <row r="36" spans="1:30" ht="90" x14ac:dyDescent="0.25">
      <c r="A36" s="40"/>
      <c r="B36" s="55"/>
      <c r="C36" s="18" t="s">
        <v>31</v>
      </c>
      <c r="D36" s="19">
        <v>117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31"/>
    </row>
    <row r="37" spans="1:30" ht="45" x14ac:dyDescent="0.25">
      <c r="A37" s="41"/>
      <c r="B37" s="56"/>
      <c r="C37" s="18" t="s">
        <v>32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32"/>
    </row>
    <row r="38" spans="1:30" ht="120" x14ac:dyDescent="0.25">
      <c r="A38" s="36">
        <v>13</v>
      </c>
      <c r="B38" s="52" t="s">
        <v>33</v>
      </c>
      <c r="C38" s="18" t="s">
        <v>34</v>
      </c>
      <c r="D38" s="19">
        <v>132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30">
        <f>SUM(D38:AC42)</f>
        <v>723719.9</v>
      </c>
    </row>
    <row r="39" spans="1:30" ht="90" x14ac:dyDescent="0.25">
      <c r="A39" s="37"/>
      <c r="B39" s="55"/>
      <c r="C39" s="18" t="s">
        <v>27</v>
      </c>
      <c r="D39" s="19">
        <v>95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31"/>
    </row>
    <row r="40" spans="1:30" ht="60" x14ac:dyDescent="0.25">
      <c r="A40" s="37"/>
      <c r="B40" s="55"/>
      <c r="C40" s="18" t="s">
        <v>35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14463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31"/>
    </row>
    <row r="41" spans="1:30" ht="30" x14ac:dyDescent="0.25">
      <c r="A41" s="37"/>
      <c r="B41" s="55"/>
      <c r="C41" s="18" t="s">
        <v>23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f>355532.8-T42</f>
        <v>348083.80654004309</v>
      </c>
      <c r="U41" s="19">
        <f>353497.1-U42</f>
        <v>345932.26205999998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31"/>
    </row>
    <row r="42" spans="1:30" ht="30" x14ac:dyDescent="0.25">
      <c r="A42" s="38"/>
      <c r="B42" s="56"/>
      <c r="C42" s="19" t="s">
        <v>53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f>355532.8*2.14/102.14</f>
        <v>7448.9934599569224</v>
      </c>
      <c r="U42" s="19">
        <f>353497.1*2.14/100</f>
        <v>7564.8379400000003</v>
      </c>
      <c r="V42" s="19">
        <f t="shared" ref="V42" si="4">V41*2.14/100</f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32"/>
    </row>
    <row r="43" spans="1:30" ht="90" x14ac:dyDescent="0.25">
      <c r="A43" s="33">
        <v>14</v>
      </c>
      <c r="B43" s="52" t="s">
        <v>36</v>
      </c>
      <c r="C43" s="18" t="s">
        <v>37</v>
      </c>
      <c r="D43" s="19">
        <v>95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30">
        <f>SUM(D43:AC47)</f>
        <v>391009.39999999997</v>
      </c>
    </row>
    <row r="44" spans="1:30" ht="85.5" customHeight="1" x14ac:dyDescent="0.25">
      <c r="A44" s="40"/>
      <c r="B44" s="55"/>
      <c r="C44" s="18" t="s">
        <v>38</v>
      </c>
      <c r="D44" s="19">
        <v>102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31"/>
    </row>
    <row r="45" spans="1:30" ht="60" x14ac:dyDescent="0.25">
      <c r="A45" s="40"/>
      <c r="B45" s="55"/>
      <c r="C45" s="18" t="s">
        <v>39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5265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31"/>
    </row>
    <row r="46" spans="1:30" ht="30" x14ac:dyDescent="0.25">
      <c r="A46" s="40"/>
      <c r="B46" s="55"/>
      <c r="C46" s="18" t="s">
        <v>23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f>193327.1-T47</f>
        <v>189276.58116310945</v>
      </c>
      <c r="U46" s="19">
        <f>192220.3-U47</f>
        <v>188192.97043273936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31"/>
    </row>
    <row r="47" spans="1:30" ht="30" x14ac:dyDescent="0.25">
      <c r="A47" s="41"/>
      <c r="B47" s="56"/>
      <c r="C47" s="18" t="s">
        <v>53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f>193327.1*2.14/102.14</f>
        <v>4050.5188368905428</v>
      </c>
      <c r="U47" s="19">
        <f>192220.3*2.14/102.14</f>
        <v>4027.3295672606223</v>
      </c>
      <c r="V47" s="19">
        <v>0</v>
      </c>
      <c r="W47" s="19">
        <v>0</v>
      </c>
      <c r="X47" s="19">
        <v>0</v>
      </c>
      <c r="Y47" s="19">
        <f>Y46*2.14/100</f>
        <v>0</v>
      </c>
      <c r="Z47" s="19">
        <f t="shared" ref="Z47:AA47" si="5">Z46*2.14/100</f>
        <v>0</v>
      </c>
      <c r="AA47" s="19">
        <f t="shared" si="5"/>
        <v>0</v>
      </c>
      <c r="AB47" s="19">
        <v>0</v>
      </c>
      <c r="AC47" s="19">
        <v>0</v>
      </c>
      <c r="AD47" s="32"/>
    </row>
    <row r="48" spans="1:30" ht="82.5" customHeight="1" x14ac:dyDescent="0.25">
      <c r="A48" s="33">
        <v>15</v>
      </c>
      <c r="B48" s="52" t="s">
        <v>41</v>
      </c>
      <c r="C48" s="18" t="s">
        <v>40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2632.5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30">
        <f>SUM(D48:AC50)</f>
        <v>546987.60000000009</v>
      </c>
    </row>
    <row r="49" spans="1:31" ht="30" x14ac:dyDescent="0.25">
      <c r="A49" s="34"/>
      <c r="B49" s="53"/>
      <c r="C49" s="18" t="s">
        <v>24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f>272958.9-T50</f>
        <v>267239.96475425886</v>
      </c>
      <c r="U49" s="19">
        <f>271396.2-U50</f>
        <v>265710.00587429019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44"/>
    </row>
    <row r="50" spans="1:31" ht="30" x14ac:dyDescent="0.25">
      <c r="A50" s="41"/>
      <c r="B50" s="56"/>
      <c r="C50" s="18" t="s">
        <v>53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f>272958.9*2.14/102.14</f>
        <v>5718.9352457411405</v>
      </c>
      <c r="U50" s="19">
        <f>271396.2*2.14/102.14</f>
        <v>5686.1941257098106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f>AC49*2.14/100</f>
        <v>0</v>
      </c>
      <c r="AD50" s="32"/>
    </row>
    <row r="51" spans="1:31" ht="60" x14ac:dyDescent="0.25">
      <c r="A51" s="42">
        <v>16</v>
      </c>
      <c r="B51" s="46" t="s">
        <v>42</v>
      </c>
      <c r="C51" s="18" t="s">
        <v>43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9000</v>
      </c>
      <c r="M51" s="19">
        <v>29.9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39">
        <f>SUM(D51:AC53)</f>
        <v>389011.1</v>
      </c>
    </row>
    <row r="52" spans="1:31" ht="30" x14ac:dyDescent="0.25">
      <c r="A52" s="42"/>
      <c r="B52" s="46"/>
      <c r="C52" s="18" t="s">
        <v>23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f>190536-P53</f>
        <v>186543.95927158801</v>
      </c>
      <c r="Q52" s="19">
        <f>189445.2-Q53</f>
        <v>185476.01331505779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39"/>
    </row>
    <row r="53" spans="1:31" ht="30" x14ac:dyDescent="0.25">
      <c r="A53" s="43"/>
      <c r="B53" s="47"/>
      <c r="C53" s="18" t="s">
        <v>53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f>190536*2.14/102.14</f>
        <v>3992.0407284119838</v>
      </c>
      <c r="Q53" s="19">
        <f>189445.2*2.14/102.14</f>
        <v>3969.1866849422368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f>AB52*2.14/100</f>
        <v>0</v>
      </c>
      <c r="AC53" s="19">
        <v>0</v>
      </c>
      <c r="AD53" s="45"/>
    </row>
    <row r="54" spans="1:31" ht="72" customHeight="1" x14ac:dyDescent="0.25">
      <c r="A54" s="62">
        <v>17</v>
      </c>
      <c r="B54" s="46" t="s">
        <v>50</v>
      </c>
      <c r="C54" s="18" t="s">
        <v>49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7.2</v>
      </c>
      <c r="J54" s="19">
        <v>2840.5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f>12074.8+9467</f>
        <v>21541.8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39">
        <f>SUM(D54:AC56)</f>
        <v>1121723.8999999999</v>
      </c>
    </row>
    <row r="55" spans="1:31" ht="57" customHeight="1" x14ac:dyDescent="0.25">
      <c r="A55" s="62"/>
      <c r="B55" s="46"/>
      <c r="C55" s="18" t="s">
        <v>23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f>549995-Q56</f>
        <v>538471.70550225186</v>
      </c>
      <c r="R55" s="19">
        <f>547339.4-R56</f>
        <v>535871.74466418638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39"/>
    </row>
    <row r="56" spans="1:31" ht="42.75" customHeight="1" x14ac:dyDescent="0.25">
      <c r="A56" s="62"/>
      <c r="B56" s="46"/>
      <c r="C56" s="18" t="s">
        <v>53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f>549995*2.14/102.14</f>
        <v>11523.294497748189</v>
      </c>
      <c r="R56" s="19">
        <f>547339.4*2.14/102.14</f>
        <v>11467.65533581359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39"/>
    </row>
    <row r="57" spans="1:31" ht="60" x14ac:dyDescent="0.25">
      <c r="A57" s="63">
        <v>18</v>
      </c>
      <c r="B57" s="52" t="s">
        <v>55</v>
      </c>
      <c r="C57" s="18" t="s">
        <v>43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f>3000+2036.5</f>
        <v>5036.5</v>
      </c>
      <c r="N57" s="19">
        <v>6000</v>
      </c>
      <c r="O57" s="19">
        <f>6488.3-2036.5</f>
        <v>4451.8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39">
        <f>SUM(D57:AC59)</f>
        <v>154672.5</v>
      </c>
    </row>
    <row r="58" spans="1:31" ht="31.5" customHeight="1" x14ac:dyDescent="0.25">
      <c r="A58" s="64"/>
      <c r="B58" s="60"/>
      <c r="C58" s="18" t="s">
        <v>54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f>69791.9-P59</f>
        <v>68329.645584491867</v>
      </c>
      <c r="Q58" s="19">
        <f>69392.3-Q59</f>
        <v>67938.417857842185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39"/>
    </row>
    <row r="59" spans="1:31" ht="30" x14ac:dyDescent="0.25">
      <c r="A59" s="65"/>
      <c r="B59" s="61"/>
      <c r="C59" s="18" t="s">
        <v>53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f>69791.9*2.14/102.14</f>
        <v>1462.2544155081262</v>
      </c>
      <c r="Q59" s="19">
        <f>69392.3*2.14/102.14</f>
        <v>1453.882142157823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f>AC58*2.14/100</f>
        <v>0</v>
      </c>
      <c r="AD59" s="39"/>
      <c r="AE59" s="14"/>
    </row>
    <row r="60" spans="1:31" ht="60" x14ac:dyDescent="0.25">
      <c r="A60" s="23">
        <v>19</v>
      </c>
      <c r="B60" s="26" t="s">
        <v>57</v>
      </c>
      <c r="C60" s="21" t="s">
        <v>43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f>2466.5+33.5</f>
        <v>2500</v>
      </c>
      <c r="M60" s="22">
        <v>4933.6000000000004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9">
        <f>SUM(D60:AC62)</f>
        <v>262783.59999999998</v>
      </c>
    </row>
    <row r="61" spans="1:31" ht="30" x14ac:dyDescent="0.25">
      <c r="A61" s="24"/>
      <c r="B61" s="27"/>
      <c r="C61" s="21" t="s">
        <v>58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f>255350-P62</f>
        <v>250000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9"/>
    </row>
    <row r="62" spans="1:31" ht="76.5" customHeight="1" x14ac:dyDescent="0.25">
      <c r="A62" s="25"/>
      <c r="B62" s="28"/>
      <c r="C62" s="21" t="s">
        <v>53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f>255350*2.14/102.14</f>
        <v>5350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9"/>
    </row>
    <row r="63" spans="1:31" ht="75" x14ac:dyDescent="0.25">
      <c r="A63" s="23">
        <v>20</v>
      </c>
      <c r="B63" s="26" t="s">
        <v>60</v>
      </c>
      <c r="C63" s="21" t="s">
        <v>61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25000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9">
        <f>SUM(D63:AC65)</f>
        <v>214980.4</v>
      </c>
    </row>
    <row r="64" spans="1:31" ht="45" x14ac:dyDescent="0.25">
      <c r="A64" s="24"/>
      <c r="B64" s="27"/>
      <c r="C64" s="21" t="s">
        <v>62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f>189980.4-T65</f>
        <v>186000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9"/>
    </row>
    <row r="65" spans="1:30" ht="30" x14ac:dyDescent="0.25">
      <c r="A65" s="25"/>
      <c r="B65" s="28"/>
      <c r="C65" s="21" t="s">
        <v>53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f>189980.4*2.14/102.14</f>
        <v>3980.3999999999996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9"/>
    </row>
  </sheetData>
  <mergeCells count="54">
    <mergeCell ref="A57:A59"/>
    <mergeCell ref="B57:B59"/>
    <mergeCell ref="AD57:AD59"/>
    <mergeCell ref="A28:A31"/>
    <mergeCell ref="B43:B47"/>
    <mergeCell ref="B48:B50"/>
    <mergeCell ref="B35:B37"/>
    <mergeCell ref="B38:B42"/>
    <mergeCell ref="B28:B31"/>
    <mergeCell ref="B32:B34"/>
    <mergeCell ref="A32:A34"/>
    <mergeCell ref="AD28:AD31"/>
    <mergeCell ref="AD32:AD34"/>
    <mergeCell ref="A54:A56"/>
    <mergeCell ref="B54:B56"/>
    <mergeCell ref="B24:B27"/>
    <mergeCell ref="B6:B8"/>
    <mergeCell ref="B9:B10"/>
    <mergeCell ref="B12:B13"/>
    <mergeCell ref="B18:B19"/>
    <mergeCell ref="B20:B23"/>
    <mergeCell ref="AD20:AD23"/>
    <mergeCell ref="AD14:AD16"/>
    <mergeCell ref="A6:A8"/>
    <mergeCell ref="A9:A10"/>
    <mergeCell ref="A12:A13"/>
    <mergeCell ref="A18:A19"/>
    <mergeCell ref="AD6:AD8"/>
    <mergeCell ref="AD9:AD10"/>
    <mergeCell ref="AD12:AD13"/>
    <mergeCell ref="AD18:AD19"/>
    <mergeCell ref="B14:B16"/>
    <mergeCell ref="AD24:AD27"/>
    <mergeCell ref="A14:A16"/>
    <mergeCell ref="A20:A23"/>
    <mergeCell ref="A24:A27"/>
    <mergeCell ref="AD54:AD56"/>
    <mergeCell ref="A35:A37"/>
    <mergeCell ref="A43:A47"/>
    <mergeCell ref="A48:A50"/>
    <mergeCell ref="A51:A53"/>
    <mergeCell ref="A38:A42"/>
    <mergeCell ref="AD43:AD47"/>
    <mergeCell ref="AD48:AD50"/>
    <mergeCell ref="AD51:AD53"/>
    <mergeCell ref="B51:B53"/>
    <mergeCell ref="AD35:AD37"/>
    <mergeCell ref="AD38:AD42"/>
    <mergeCell ref="A60:A62"/>
    <mergeCell ref="B60:B62"/>
    <mergeCell ref="AD60:AD62"/>
    <mergeCell ref="A63:A65"/>
    <mergeCell ref="B63:B65"/>
    <mergeCell ref="AD63:AD65"/>
  </mergeCells>
  <pageMargins left="0.39370078740157483" right="0.31496062992125984" top="0.35433070866141736" bottom="0.55118110236220474" header="0.31496062992125984" footer="0.31496062992125984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37" sqref="C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2023-12-21T01:55:51Z</dcterms:modified>
</cp:coreProperties>
</file>